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0" windowHeight="8790" activeTab="0"/>
  </bookViews>
  <sheets>
    <sheet name="Calculadora CORTE ARAGONESA" sheetId="1" r:id="rId1"/>
  </sheets>
  <definedNames/>
  <calcPr fullCalcOnLoad="1"/>
</workbook>
</file>

<file path=xl/sharedStrings.xml><?xml version="1.0" encoding="utf-8"?>
<sst xmlns="http://schemas.openxmlformats.org/spreadsheetml/2006/main" count="64" uniqueCount="36">
  <si>
    <t>Cuantía</t>
  </si>
  <si>
    <t>A origen</t>
  </si>
  <si>
    <t>Franja</t>
  </si>
  <si>
    <t>RATIO APLICABLE</t>
  </si>
  <si>
    <t>CUANTIA</t>
  </si>
  <si>
    <t>Min</t>
  </si>
  <si>
    <t>Max</t>
  </si>
  <si>
    <t>IMPORTE FRANJA</t>
  </si>
  <si>
    <t>IMPORTE A ORIGEN</t>
  </si>
  <si>
    <t>CORTE ADMINISTRACION</t>
  </si>
  <si>
    <t>Arbitros</t>
  </si>
  <si>
    <t>Nº Arbitros</t>
  </si>
  <si>
    <t>Plazo (meses)</t>
  </si>
  <si>
    <t>Tipo arbitraje</t>
  </si>
  <si>
    <t>Equidad</t>
  </si>
  <si>
    <t>Procedimiento</t>
  </si>
  <si>
    <t>Simplificado</t>
  </si>
  <si>
    <t>Derecho</t>
  </si>
  <si>
    <t>Ordinario</t>
  </si>
  <si>
    <t>Admisión</t>
  </si>
  <si>
    <t>Administración</t>
  </si>
  <si>
    <t xml:space="preserve">Operación </t>
  </si>
  <si>
    <t>Operación</t>
  </si>
  <si>
    <t>Cuartil</t>
  </si>
  <si>
    <t>TOTAL</t>
  </si>
  <si>
    <t>SIMPLIFICADO</t>
  </si>
  <si>
    <t>sumas</t>
  </si>
  <si>
    <t>1 ARBITRO EQUIDAD PARA CUANTIA CONCRETA</t>
  </si>
  <si>
    <t>1 ARBITRO EQUIDAD BASE DE PRECIOS</t>
  </si>
  <si>
    <t>CORTE ADMINISTRACION PARA CUANTIA CONCRETA</t>
  </si>
  <si>
    <t>Colegio profesional</t>
  </si>
  <si>
    <t>DATOS</t>
  </si>
  <si>
    <t>PRECIO CERRADO</t>
  </si>
  <si>
    <t>Nota 2: la cuantía se identifica con la masa monetaria en controversia a origen, no al difirencial de apreciacion entre las partes</t>
  </si>
  <si>
    <t>Nota 1: A la cantidad resultante hay que aplicarle el IVA vigente</t>
  </si>
  <si>
    <t>CALCULADORA PROCEDIMIENTO SIMPLIFICADO ARBITRAJE DE EQUIDAD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</si>
</sst>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_-* #,##0.0\ _€_-;\-* #,##0.0\ _€_-;_-* &quot;-&quot;??\ _€_-;_-@_-"/>
    <numFmt numFmtId="170" formatCode="_-* #,##0\ _€_-;\-* #,##0\ _€_-;_-* &quot;-&quot;??\ _€_-;_-@_-"/>
    <numFmt numFmtId="171" formatCode="#,##0_ ;\-#,##0\ "/>
    <numFmt numFmtId="172" formatCode="#,##0_ ;[Red]\-#,##0\ "/>
    <numFmt numFmtId="173" formatCode="#,##0.0_ ;[Red]\-#,##0.0\ "/>
  </numFmts>
  <fonts count="40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4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28"/>
      <color indexed="8"/>
      <name val="Arial"/>
      <family val="2"/>
    </font>
    <font>
      <b/>
      <sz val="18"/>
      <color indexed="8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28"/>
      <color theme="1"/>
      <name val="Arial"/>
      <family val="2"/>
    </font>
    <font>
      <b/>
      <sz val="1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>
      <alignment/>
    </xf>
    <xf numFmtId="10" fontId="0" fillId="0" borderId="0" xfId="52" applyNumberFormat="1" applyFont="1" applyAlignment="1">
      <alignment/>
    </xf>
    <xf numFmtId="170" fontId="0" fillId="0" borderId="0" xfId="46" applyNumberFormat="1" applyFont="1" applyAlignment="1">
      <alignment/>
    </xf>
    <xf numFmtId="170" fontId="0" fillId="33" borderId="0" xfId="46" applyNumberFormat="1" applyFont="1" applyFill="1" applyAlignment="1">
      <alignment/>
    </xf>
    <xf numFmtId="170" fontId="0" fillId="0" borderId="0" xfId="0" applyNumberFormat="1" applyAlignment="1">
      <alignment/>
    </xf>
    <xf numFmtId="170" fontId="0" fillId="14" borderId="0" xfId="46" applyNumberFormat="1" applyFont="1" applyFill="1" applyAlignment="1">
      <alignment/>
    </xf>
    <xf numFmtId="170" fontId="36" fillId="14" borderId="0" xfId="46" applyNumberFormat="1" applyFont="1" applyFill="1" applyAlignment="1">
      <alignment/>
    </xf>
    <xf numFmtId="0" fontId="37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170" fontId="36" fillId="33" borderId="0" xfId="46" applyNumberFormat="1" applyFont="1" applyFill="1" applyAlignment="1" applyProtection="1">
      <alignment/>
      <protection locked="0"/>
    </xf>
    <xf numFmtId="0" fontId="38" fillId="0" borderId="0" xfId="0" applyFont="1" applyAlignment="1">
      <alignment horizontal="center"/>
    </xf>
    <xf numFmtId="0" fontId="39" fillId="14" borderId="0" xfId="0" applyFont="1" applyFill="1" applyAlignment="1">
      <alignment horizontal="center" vertical="center" textRotation="90" wrapText="1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Alignment="1">
      <alignment horizontal="center"/>
    </xf>
    <xf numFmtId="0" fontId="39" fillId="14" borderId="0" xfId="0" applyFont="1" applyFill="1" applyAlignment="1">
      <alignment horizontal="center"/>
    </xf>
    <xf numFmtId="0" fontId="39" fillId="33" borderId="0" xfId="0" applyFont="1" applyFill="1" applyAlignment="1">
      <alignment horizontal="center" vertical="center" textRotation="90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26"/>
  <sheetViews>
    <sheetView tabSelected="1" zoomScalePageLayoutView="0" workbookViewId="0" topLeftCell="A1">
      <selection activeCell="E5" sqref="E5"/>
    </sheetView>
  </sheetViews>
  <sheetFormatPr defaultColWidth="11.5546875" defaultRowHeight="33.75" customHeight="1"/>
  <cols>
    <col min="1" max="1" width="8.99609375" style="0" customWidth="1"/>
    <col min="2" max="3" width="16.3359375" style="0" bestFit="1" customWidth="1"/>
    <col min="4" max="4" width="1.2265625" style="0" customWidth="1"/>
    <col min="5" max="5" width="12.77734375" style="0" bestFit="1" customWidth="1"/>
    <col min="7" max="7" width="11.77734375" style="0" bestFit="1" customWidth="1"/>
    <col min="8" max="10" width="12.77734375" style="0" bestFit="1" customWidth="1"/>
    <col min="11" max="11" width="2.21484375" style="0" customWidth="1"/>
    <col min="12" max="12" width="10.88671875" style="0" customWidth="1"/>
    <col min="13" max="13" width="9.77734375" style="0" customWidth="1"/>
    <col min="14" max="14" width="11.88671875" style="0" customWidth="1"/>
    <col min="15" max="16" width="9.77734375" style="0" customWidth="1"/>
    <col min="17" max="17" width="9.6640625" style="0" customWidth="1"/>
    <col min="18" max="18" width="3.6640625" style="0" customWidth="1"/>
    <col min="21" max="21" width="11.77734375" style="0" bestFit="1" customWidth="1"/>
    <col min="22" max="24" width="12.77734375" style="0" bestFit="1" customWidth="1"/>
    <col min="25" max="25" width="2.77734375" style="0" customWidth="1"/>
    <col min="26" max="26" width="10.88671875" style="0" customWidth="1"/>
    <col min="27" max="27" width="9.77734375" style="0" customWidth="1"/>
    <col min="28" max="28" width="11.88671875" style="0" customWidth="1"/>
    <col min="29" max="30" width="9.77734375" style="0" customWidth="1"/>
    <col min="31" max="31" width="9.6640625" style="0" customWidth="1"/>
  </cols>
  <sheetData>
    <row r="2" spans="2:16" ht="33.75" customHeight="1">
      <c r="B2" s="10" t="s">
        <v>35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4" spans="2:27" ht="33.75" customHeight="1">
      <c r="B4" s="16" t="s">
        <v>31</v>
      </c>
      <c r="C4" t="s">
        <v>13</v>
      </c>
      <c r="E4" s="8" t="s">
        <v>14</v>
      </c>
      <c r="G4" s="15" t="s">
        <v>32</v>
      </c>
      <c r="H4" s="15"/>
      <c r="I4" s="15"/>
      <c r="J4" s="15"/>
      <c r="Z4" t="s">
        <v>14</v>
      </c>
      <c r="AA4" t="s">
        <v>17</v>
      </c>
    </row>
    <row r="5" spans="2:10" ht="33.75" customHeight="1">
      <c r="B5" s="16"/>
      <c r="C5" t="s">
        <v>0</v>
      </c>
      <c r="E5" s="9">
        <v>0</v>
      </c>
      <c r="G5" s="11" t="s">
        <v>25</v>
      </c>
      <c r="H5" t="s">
        <v>19</v>
      </c>
      <c r="J5" s="5">
        <f>IF(E5&lt;5000.01,150,300)</f>
        <v>150</v>
      </c>
    </row>
    <row r="6" spans="2:28" ht="33.75" customHeight="1">
      <c r="B6" s="16"/>
      <c r="C6" t="s">
        <v>11</v>
      </c>
      <c r="E6" s="8">
        <v>1</v>
      </c>
      <c r="G6" s="11"/>
      <c r="H6" t="s">
        <v>20</v>
      </c>
      <c r="J6" s="5">
        <f>J9-J5-J7-J8</f>
        <v>150</v>
      </c>
      <c r="Z6">
        <v>1</v>
      </c>
      <c r="AA6">
        <v>3</v>
      </c>
      <c r="AB6">
        <v>5</v>
      </c>
    </row>
    <row r="7" spans="2:27" ht="33.75" customHeight="1">
      <c r="B7" s="16"/>
      <c r="C7" t="s">
        <v>15</v>
      </c>
      <c r="E7" s="8" t="s">
        <v>16</v>
      </c>
      <c r="G7" s="11"/>
      <c r="H7" t="s">
        <v>30</v>
      </c>
      <c r="J7" s="5">
        <f>0.14*J9</f>
        <v>140</v>
      </c>
      <c r="Z7" t="s">
        <v>18</v>
      </c>
      <c r="AA7" t="s">
        <v>16</v>
      </c>
    </row>
    <row r="8" spans="2:30" ht="33.75" customHeight="1">
      <c r="B8" s="16"/>
      <c r="C8" t="s">
        <v>12</v>
      </c>
      <c r="E8" s="8">
        <v>2</v>
      </c>
      <c r="G8" s="11"/>
      <c r="H8" t="s">
        <v>10</v>
      </c>
      <c r="J8" s="5">
        <f>0.56*J9</f>
        <v>560</v>
      </c>
      <c r="Z8">
        <v>6</v>
      </c>
      <c r="AA8">
        <v>5</v>
      </c>
      <c r="AB8">
        <v>4</v>
      </c>
      <c r="AC8">
        <v>3</v>
      </c>
      <c r="AD8">
        <v>2</v>
      </c>
    </row>
    <row r="9" spans="2:28" ht="33.75" customHeight="1">
      <c r="B9" s="16"/>
      <c r="C9" t="s">
        <v>23</v>
      </c>
      <c r="E9" s="8">
        <v>3</v>
      </c>
      <c r="G9" s="11"/>
      <c r="H9" t="s">
        <v>24</v>
      </c>
      <c r="J9" s="6">
        <f>IF((IF(E4="Equidad",((E6*Q26+AE26)*(1-0.05*(6-E8))+J5),1.2*((E6*Q26+AE26)*(1-0.05*(6-E8)))))&lt;(850+J5),(850+J5),(IF(E4="Equidad",((E6*Q26+AE26)*(1-0.05*(6-E8))+J5),1.2*((E6*Q26+AE26)*(1-0.05*(6-E8))))))</f>
        <v>1000</v>
      </c>
      <c r="Z9">
        <v>1</v>
      </c>
      <c r="AA9">
        <v>2</v>
      </c>
      <c r="AB9">
        <v>3</v>
      </c>
    </row>
    <row r="11" ht="33.75" customHeight="1">
      <c r="C11" s="7" t="s">
        <v>34</v>
      </c>
    </row>
    <row r="12" ht="33.75" customHeight="1">
      <c r="C12" s="7" t="s">
        <v>33</v>
      </c>
    </row>
    <row r="14" spans="5:31" ht="33.75" customHeight="1">
      <c r="E14" s="12" t="s">
        <v>28</v>
      </c>
      <c r="F14" s="12"/>
      <c r="G14" s="12"/>
      <c r="H14" s="12"/>
      <c r="I14" s="12"/>
      <c r="J14" s="12"/>
      <c r="L14" s="12" t="s">
        <v>27</v>
      </c>
      <c r="M14" s="12"/>
      <c r="N14" s="12"/>
      <c r="O14" s="12"/>
      <c r="P14" s="12"/>
      <c r="Q14" s="12"/>
      <c r="S14" s="13" t="s">
        <v>9</v>
      </c>
      <c r="T14" s="13"/>
      <c r="U14" s="13"/>
      <c r="V14" s="13"/>
      <c r="W14" s="13"/>
      <c r="X14" s="13"/>
      <c r="Z14" s="13" t="s">
        <v>29</v>
      </c>
      <c r="AA14" s="13"/>
      <c r="AB14" s="13"/>
      <c r="AC14" s="13"/>
      <c r="AD14" s="13"/>
      <c r="AE14" s="13"/>
    </row>
    <row r="15" spans="2:31" ht="33.75" customHeight="1">
      <c r="B15" s="14" t="s">
        <v>4</v>
      </c>
      <c r="C15" s="14"/>
      <c r="E15" t="s">
        <v>3</v>
      </c>
      <c r="G15" s="14" t="s">
        <v>7</v>
      </c>
      <c r="H15" s="14"/>
      <c r="I15" s="14" t="s">
        <v>8</v>
      </c>
      <c r="J15" s="14"/>
      <c r="L15" t="s">
        <v>21</v>
      </c>
      <c r="M15" t="s">
        <v>22</v>
      </c>
      <c r="N15" t="s">
        <v>2</v>
      </c>
      <c r="O15" s="14" t="s">
        <v>7</v>
      </c>
      <c r="P15" s="14"/>
      <c r="Q15" t="s">
        <v>23</v>
      </c>
      <c r="S15" t="s">
        <v>3</v>
      </c>
      <c r="U15" s="14" t="s">
        <v>7</v>
      </c>
      <c r="V15" s="14"/>
      <c r="W15" s="14" t="s">
        <v>8</v>
      </c>
      <c r="X15" s="14"/>
      <c r="Z15" t="s">
        <v>21</v>
      </c>
      <c r="AA15" t="s">
        <v>22</v>
      </c>
      <c r="AB15" t="s">
        <v>2</v>
      </c>
      <c r="AC15" s="14" t="s">
        <v>7</v>
      </c>
      <c r="AD15" s="14"/>
      <c r="AE15" t="s">
        <v>23</v>
      </c>
    </row>
    <row r="16" spans="2:31" ht="33.75" customHeight="1">
      <c r="B16" t="s">
        <v>1</v>
      </c>
      <c r="C16" t="s">
        <v>2</v>
      </c>
      <c r="E16" t="s">
        <v>5</v>
      </c>
      <c r="F16" t="s">
        <v>6</v>
      </c>
      <c r="G16" t="s">
        <v>5</v>
      </c>
      <c r="H16" t="s">
        <v>6</v>
      </c>
      <c r="I16" t="s">
        <v>5</v>
      </c>
      <c r="J16" t="s">
        <v>6</v>
      </c>
      <c r="O16" t="s">
        <v>5</v>
      </c>
      <c r="P16" t="s">
        <v>6</v>
      </c>
      <c r="Q16">
        <f>E9</f>
        <v>3</v>
      </c>
      <c r="S16" t="s">
        <v>5</v>
      </c>
      <c r="T16" t="s">
        <v>6</v>
      </c>
      <c r="U16" t="s">
        <v>5</v>
      </c>
      <c r="V16" t="s">
        <v>6</v>
      </c>
      <c r="W16" t="s">
        <v>5</v>
      </c>
      <c r="X16" t="s">
        <v>6</v>
      </c>
      <c r="AC16" t="s">
        <v>5</v>
      </c>
      <c r="AD16" t="s">
        <v>6</v>
      </c>
      <c r="AE16">
        <f>E9</f>
        <v>3</v>
      </c>
    </row>
    <row r="17" spans="2:31" ht="33.75" customHeight="1">
      <c r="B17" s="2">
        <v>18000</v>
      </c>
      <c r="C17" s="2">
        <f>B17</f>
        <v>18000</v>
      </c>
      <c r="E17" s="1"/>
      <c r="F17" s="1">
        <v>0.1</v>
      </c>
      <c r="G17" s="2">
        <v>300</v>
      </c>
      <c r="H17" s="2">
        <f>C17*F17</f>
        <v>1800</v>
      </c>
      <c r="I17" s="2">
        <f>G17</f>
        <v>300</v>
      </c>
      <c r="J17" s="2">
        <f>H17</f>
        <v>1800</v>
      </c>
      <c r="L17">
        <f>IF(B17&gt;$E$5,B17-$E$5,0)</f>
        <v>18000</v>
      </c>
      <c r="M17">
        <f>IF((SUM(L16:L$17)=0),($E$5-B16),0)</f>
        <v>0</v>
      </c>
      <c r="N17">
        <f>IF(L17=0,C17,M17)</f>
        <v>0</v>
      </c>
      <c r="O17" s="2">
        <v>300</v>
      </c>
      <c r="P17" s="2">
        <f>IF(N17=0,F17*E5,F17*N17)</f>
        <v>0</v>
      </c>
      <c r="Q17" s="4">
        <f>O17+(P17-O17)*Q$16/4</f>
        <v>75</v>
      </c>
      <c r="S17" s="1"/>
      <c r="T17" s="1">
        <v>0.025</v>
      </c>
      <c r="U17" s="2">
        <v>180</v>
      </c>
      <c r="V17" s="2">
        <f aca="true" t="shared" si="0" ref="V17:V25">C17*T17</f>
        <v>450</v>
      </c>
      <c r="W17" s="2">
        <f>U17</f>
        <v>180</v>
      </c>
      <c r="X17" s="2">
        <f>V17</f>
        <v>450</v>
      </c>
      <c r="Z17">
        <f>IF(B17&gt;$E$5,B17-$E$5,0)</f>
        <v>18000</v>
      </c>
      <c r="AA17">
        <f>IF((SUM(Z16:Z$17)=0),($E$5-B16),0)</f>
        <v>0</v>
      </c>
      <c r="AB17">
        <f>IF(Z17=0,C17,AA17)</f>
        <v>0</v>
      </c>
      <c r="AC17" s="2">
        <v>180</v>
      </c>
      <c r="AD17" s="2">
        <f>IF(AB17=0,T17*E5,T17*AB17)</f>
        <v>0</v>
      </c>
      <c r="AE17" s="4">
        <f>AC17+(AD17-AC17)*AE$16/4</f>
        <v>45</v>
      </c>
    </row>
    <row r="18" spans="2:31" ht="33.75" customHeight="1">
      <c r="B18" s="2">
        <v>60000</v>
      </c>
      <c r="C18" s="2">
        <f>B18-SUM(C$17:C17)</f>
        <v>42000</v>
      </c>
      <c r="E18" s="1">
        <v>0.015</v>
      </c>
      <c r="F18" s="1">
        <v>0.06</v>
      </c>
      <c r="G18" s="2">
        <f aca="true" t="shared" si="1" ref="G18:G25">C18*E18</f>
        <v>630</v>
      </c>
      <c r="H18" s="2">
        <f aca="true" t="shared" si="2" ref="H18:H25">C18*F18</f>
        <v>2520</v>
      </c>
      <c r="I18" s="2">
        <f>G18+I17</f>
        <v>930</v>
      </c>
      <c r="J18" s="2">
        <f>H18+J17</f>
        <v>4320</v>
      </c>
      <c r="L18">
        <f>IF(B18&gt;$E$5,B18-$E$5,0)</f>
        <v>60000</v>
      </c>
      <c r="M18">
        <f>IF((SUM(L$17:L17)=0),($E$5-B17),0)</f>
        <v>0</v>
      </c>
      <c r="N18">
        <f>IF(L18=0,C18,M18)</f>
        <v>0</v>
      </c>
      <c r="O18" s="2">
        <f>E18*N18</f>
        <v>0</v>
      </c>
      <c r="P18" s="2">
        <f>F18*N18</f>
        <v>0</v>
      </c>
      <c r="Q18" s="4">
        <f aca="true" t="shared" si="3" ref="Q18:Q25">O18+(P18-O18)*Q$16/4</f>
        <v>0</v>
      </c>
      <c r="S18" s="1">
        <v>0.0075</v>
      </c>
      <c r="T18" s="1">
        <v>0.0125</v>
      </c>
      <c r="U18" s="2">
        <f aca="true" t="shared" si="4" ref="U18:U25">C18*S18</f>
        <v>315</v>
      </c>
      <c r="V18" s="2">
        <f t="shared" si="0"/>
        <v>525</v>
      </c>
      <c r="W18" s="2">
        <f>U18+W17</f>
        <v>495</v>
      </c>
      <c r="X18" s="2">
        <f>V18+X17</f>
        <v>975</v>
      </c>
      <c r="Z18">
        <f>IF(B18&gt;$E$5,B18-$E$5,0)</f>
        <v>60000</v>
      </c>
      <c r="AA18">
        <f>IF((SUM(Z$17:Z17)=0),($E$5-B17),0)</f>
        <v>0</v>
      </c>
      <c r="AB18">
        <f aca="true" t="shared" si="5" ref="AB18:AB25">IF(Z18=0,C18,AA18)</f>
        <v>0</v>
      </c>
      <c r="AC18" s="2">
        <f>S18*AB18</f>
        <v>0</v>
      </c>
      <c r="AD18" s="2">
        <f>T18*AB18</f>
        <v>0</v>
      </c>
      <c r="AE18" s="4">
        <f aca="true" t="shared" si="6" ref="AE18:AE25">AC18+(AD18-AC18)*AE$16/4</f>
        <v>0</v>
      </c>
    </row>
    <row r="19" spans="2:31" ht="33.75" customHeight="1">
      <c r="B19" s="2">
        <v>150000</v>
      </c>
      <c r="C19" s="2">
        <f>B19-SUM(C$17:C18)</f>
        <v>90000</v>
      </c>
      <c r="E19" s="1">
        <v>0.008</v>
      </c>
      <c r="F19" s="1">
        <v>0.03</v>
      </c>
      <c r="G19" s="2">
        <f t="shared" si="1"/>
        <v>720</v>
      </c>
      <c r="H19" s="2">
        <f t="shared" si="2"/>
        <v>2700</v>
      </c>
      <c r="I19" s="2">
        <f aca="true" t="shared" si="7" ref="I19:I25">G19+I18</f>
        <v>1650</v>
      </c>
      <c r="J19" s="2">
        <f aca="true" t="shared" si="8" ref="J19:J25">H19+J18</f>
        <v>7020</v>
      </c>
      <c r="L19">
        <f aca="true" t="shared" si="9" ref="L19:L25">IF(B19&gt;$E$5,B19-$E$5,0)</f>
        <v>150000</v>
      </c>
      <c r="M19">
        <f>IF((SUM(L$17:L18)=0),($E$5-B18),0)</f>
        <v>0</v>
      </c>
      <c r="N19">
        <f>IF(L19=0,C19,M19)</f>
        <v>0</v>
      </c>
      <c r="O19" s="2">
        <f aca="true" t="shared" si="10" ref="O19:O25">E19*N19</f>
        <v>0</v>
      </c>
      <c r="P19" s="2">
        <f aca="true" t="shared" si="11" ref="P19:P25">F19*N19</f>
        <v>0</v>
      </c>
      <c r="Q19" s="4">
        <f t="shared" si="3"/>
        <v>0</v>
      </c>
      <c r="S19" s="1">
        <v>0.005</v>
      </c>
      <c r="T19" s="1">
        <v>0.0075</v>
      </c>
      <c r="U19" s="2">
        <f t="shared" si="4"/>
        <v>450</v>
      </c>
      <c r="V19" s="2">
        <f t="shared" si="0"/>
        <v>675</v>
      </c>
      <c r="W19" s="2">
        <f aca="true" t="shared" si="12" ref="W19:W25">U19+W18</f>
        <v>945</v>
      </c>
      <c r="X19" s="2">
        <f aca="true" t="shared" si="13" ref="X19:X25">V19+X18</f>
        <v>1650</v>
      </c>
      <c r="Z19">
        <f aca="true" t="shared" si="14" ref="Z19:Z25">IF(B19&gt;$E$5,B19-$E$5,0)</f>
        <v>150000</v>
      </c>
      <c r="AA19">
        <f>IF((SUM(Z$17:Z18)=0),($E$5-B18),0)</f>
        <v>0</v>
      </c>
      <c r="AB19">
        <f t="shared" si="5"/>
        <v>0</v>
      </c>
      <c r="AC19" s="2">
        <f aca="true" t="shared" si="15" ref="AC19:AC25">S19*AB19</f>
        <v>0</v>
      </c>
      <c r="AD19" s="2">
        <f aca="true" t="shared" si="16" ref="AD19:AD25">T19*AB19</f>
        <v>0</v>
      </c>
      <c r="AE19" s="4">
        <f t="shared" si="6"/>
        <v>0</v>
      </c>
    </row>
    <row r="20" spans="2:31" ht="33.75" customHeight="1">
      <c r="B20" s="2">
        <v>300000</v>
      </c>
      <c r="C20" s="2">
        <f>B20-SUM(C$17:C19)</f>
        <v>150000</v>
      </c>
      <c r="E20" s="1">
        <v>0.005</v>
      </c>
      <c r="F20" s="1">
        <v>0.02</v>
      </c>
      <c r="G20" s="2">
        <f t="shared" si="1"/>
        <v>750</v>
      </c>
      <c r="H20" s="2">
        <f t="shared" si="2"/>
        <v>3000</v>
      </c>
      <c r="I20" s="2">
        <f t="shared" si="7"/>
        <v>2400</v>
      </c>
      <c r="J20" s="2">
        <f t="shared" si="8"/>
        <v>10020</v>
      </c>
      <c r="L20">
        <f t="shared" si="9"/>
        <v>300000</v>
      </c>
      <c r="M20">
        <f>IF((SUM(L$17:L19)=0),($E$5-B19),0)</f>
        <v>0</v>
      </c>
      <c r="N20">
        <f aca="true" t="shared" si="17" ref="N20:N25">IF(L20=0,C20,M20)</f>
        <v>0</v>
      </c>
      <c r="O20" s="2">
        <f t="shared" si="10"/>
        <v>0</v>
      </c>
      <c r="P20" s="2">
        <f t="shared" si="11"/>
        <v>0</v>
      </c>
      <c r="Q20" s="4">
        <f t="shared" si="3"/>
        <v>0</v>
      </c>
      <c r="S20" s="1">
        <v>0.002</v>
      </c>
      <c r="T20" s="1">
        <v>0.004</v>
      </c>
      <c r="U20" s="2">
        <f t="shared" si="4"/>
        <v>300</v>
      </c>
      <c r="V20" s="2">
        <f t="shared" si="0"/>
        <v>600</v>
      </c>
      <c r="W20" s="2">
        <f t="shared" si="12"/>
        <v>1245</v>
      </c>
      <c r="X20" s="2">
        <f t="shared" si="13"/>
        <v>2250</v>
      </c>
      <c r="Z20">
        <f t="shared" si="14"/>
        <v>300000</v>
      </c>
      <c r="AA20">
        <f>IF((SUM(Z$17:Z19)=0),($E$5-B19),0)</f>
        <v>0</v>
      </c>
      <c r="AB20">
        <f t="shared" si="5"/>
        <v>0</v>
      </c>
      <c r="AC20" s="2">
        <f t="shared" si="15"/>
        <v>0</v>
      </c>
      <c r="AD20" s="2">
        <f t="shared" si="16"/>
        <v>0</v>
      </c>
      <c r="AE20" s="4">
        <f t="shared" si="6"/>
        <v>0</v>
      </c>
    </row>
    <row r="21" spans="2:31" ht="33.75" customHeight="1">
      <c r="B21" s="2">
        <v>450000</v>
      </c>
      <c r="C21" s="2">
        <f>B21-SUM(C$17:C20)</f>
        <v>150000</v>
      </c>
      <c r="E21" s="1">
        <v>0.003</v>
      </c>
      <c r="F21" s="1">
        <v>0.015</v>
      </c>
      <c r="G21" s="2">
        <f t="shared" si="1"/>
        <v>450</v>
      </c>
      <c r="H21" s="2">
        <f t="shared" si="2"/>
        <v>2250</v>
      </c>
      <c r="I21" s="2">
        <f t="shared" si="7"/>
        <v>2850</v>
      </c>
      <c r="J21" s="2">
        <f t="shared" si="8"/>
        <v>12270</v>
      </c>
      <c r="L21">
        <f t="shared" si="9"/>
        <v>450000</v>
      </c>
      <c r="M21">
        <f>IF((SUM(L$17:L20)=0),($E$5-B20),0)</f>
        <v>0</v>
      </c>
      <c r="N21">
        <f t="shared" si="17"/>
        <v>0</v>
      </c>
      <c r="O21" s="2">
        <f t="shared" si="10"/>
        <v>0</v>
      </c>
      <c r="P21" s="2">
        <f t="shared" si="11"/>
        <v>0</v>
      </c>
      <c r="Q21" s="4">
        <f t="shared" si="3"/>
        <v>0</v>
      </c>
      <c r="S21" s="1">
        <v>0.001</v>
      </c>
      <c r="T21" s="1">
        <v>0.002</v>
      </c>
      <c r="U21" s="2">
        <f t="shared" si="4"/>
        <v>150</v>
      </c>
      <c r="V21" s="2">
        <f t="shared" si="0"/>
        <v>300</v>
      </c>
      <c r="W21" s="2">
        <f t="shared" si="12"/>
        <v>1395</v>
      </c>
      <c r="X21" s="2">
        <f t="shared" si="13"/>
        <v>2550</v>
      </c>
      <c r="Z21">
        <f t="shared" si="14"/>
        <v>450000</v>
      </c>
      <c r="AA21">
        <f>IF((SUM(Z$17:Z20)=0),($E$5-B20),0)</f>
        <v>0</v>
      </c>
      <c r="AB21">
        <f t="shared" si="5"/>
        <v>0</v>
      </c>
      <c r="AC21" s="2">
        <f t="shared" si="15"/>
        <v>0</v>
      </c>
      <c r="AD21" s="2">
        <f t="shared" si="16"/>
        <v>0</v>
      </c>
      <c r="AE21" s="4">
        <f t="shared" si="6"/>
        <v>0</v>
      </c>
    </row>
    <row r="22" spans="2:31" ht="33.75" customHeight="1">
      <c r="B22" s="2">
        <v>600000</v>
      </c>
      <c r="C22" s="2">
        <f>B22-SUM(C$17:C21)</f>
        <v>150000</v>
      </c>
      <c r="E22" s="1">
        <v>0.002</v>
      </c>
      <c r="F22" s="1">
        <v>0.006</v>
      </c>
      <c r="G22" s="2">
        <f t="shared" si="1"/>
        <v>300</v>
      </c>
      <c r="H22" s="2">
        <f t="shared" si="2"/>
        <v>900</v>
      </c>
      <c r="I22" s="2">
        <f t="shared" si="7"/>
        <v>3150</v>
      </c>
      <c r="J22" s="2">
        <f t="shared" si="8"/>
        <v>13170</v>
      </c>
      <c r="L22">
        <f t="shared" si="9"/>
        <v>600000</v>
      </c>
      <c r="M22">
        <f>IF((SUM(L$17:L21)=0),($E$5-B21),0)</f>
        <v>0</v>
      </c>
      <c r="N22">
        <f t="shared" si="17"/>
        <v>0</v>
      </c>
      <c r="O22" s="2">
        <f t="shared" si="10"/>
        <v>0</v>
      </c>
      <c r="P22" s="2">
        <f t="shared" si="11"/>
        <v>0</v>
      </c>
      <c r="Q22" s="4">
        <f t="shared" si="3"/>
        <v>0</v>
      </c>
      <c r="S22" s="1">
        <v>0.0003</v>
      </c>
      <c r="T22" s="1">
        <v>0.0006</v>
      </c>
      <c r="U22" s="2">
        <f t="shared" si="4"/>
        <v>44.99999999999999</v>
      </c>
      <c r="V22" s="2">
        <f t="shared" si="0"/>
        <v>89.99999999999999</v>
      </c>
      <c r="W22" s="2">
        <f t="shared" si="12"/>
        <v>1440</v>
      </c>
      <c r="X22" s="2">
        <f t="shared" si="13"/>
        <v>2640</v>
      </c>
      <c r="Z22">
        <f t="shared" si="14"/>
        <v>600000</v>
      </c>
      <c r="AA22">
        <f>IF((SUM(Z$17:Z21)=0),($E$5-B21),0)</f>
        <v>0</v>
      </c>
      <c r="AB22">
        <f t="shared" si="5"/>
        <v>0</v>
      </c>
      <c r="AC22" s="2">
        <f t="shared" si="15"/>
        <v>0</v>
      </c>
      <c r="AD22" s="2">
        <f t="shared" si="16"/>
        <v>0</v>
      </c>
      <c r="AE22" s="4">
        <f t="shared" si="6"/>
        <v>0</v>
      </c>
    </row>
    <row r="23" spans="2:31" ht="33.75" customHeight="1">
      <c r="B23" s="2">
        <v>1200000</v>
      </c>
      <c r="C23" s="2">
        <f>B23-SUM(C$17:C22)</f>
        <v>600000</v>
      </c>
      <c r="E23" s="1">
        <v>0.001</v>
      </c>
      <c r="F23" s="1">
        <v>0.003</v>
      </c>
      <c r="G23" s="2">
        <f t="shared" si="1"/>
        <v>600</v>
      </c>
      <c r="H23" s="2">
        <f t="shared" si="2"/>
        <v>1800</v>
      </c>
      <c r="I23" s="2">
        <f t="shared" si="7"/>
        <v>3750</v>
      </c>
      <c r="J23" s="2">
        <f t="shared" si="8"/>
        <v>14970</v>
      </c>
      <c r="L23">
        <f t="shared" si="9"/>
        <v>1200000</v>
      </c>
      <c r="M23">
        <f>IF((SUM(L$17:L22)=0),($E$5-B22),0)</f>
        <v>0</v>
      </c>
      <c r="N23">
        <f t="shared" si="17"/>
        <v>0</v>
      </c>
      <c r="O23" s="2">
        <f t="shared" si="10"/>
        <v>0</v>
      </c>
      <c r="P23" s="2">
        <f t="shared" si="11"/>
        <v>0</v>
      </c>
      <c r="Q23" s="4">
        <f t="shared" si="3"/>
        <v>0</v>
      </c>
      <c r="S23" s="1">
        <v>0.0003</v>
      </c>
      <c r="T23" s="1">
        <v>0.0006</v>
      </c>
      <c r="U23" s="2">
        <f t="shared" si="4"/>
        <v>179.99999999999997</v>
      </c>
      <c r="V23" s="2">
        <f t="shared" si="0"/>
        <v>359.99999999999994</v>
      </c>
      <c r="W23" s="2">
        <f t="shared" si="12"/>
        <v>1620</v>
      </c>
      <c r="X23" s="2">
        <f t="shared" si="13"/>
        <v>3000</v>
      </c>
      <c r="Z23">
        <f t="shared" si="14"/>
        <v>1200000</v>
      </c>
      <c r="AA23">
        <f>IF((SUM(Z$17:Z22)=0),($E$5-B22),0)</f>
        <v>0</v>
      </c>
      <c r="AB23">
        <f t="shared" si="5"/>
        <v>0</v>
      </c>
      <c r="AC23" s="2">
        <f t="shared" si="15"/>
        <v>0</v>
      </c>
      <c r="AD23" s="2">
        <f t="shared" si="16"/>
        <v>0</v>
      </c>
      <c r="AE23" s="4">
        <f t="shared" si="6"/>
        <v>0</v>
      </c>
    </row>
    <row r="24" spans="2:31" ht="33.75" customHeight="1">
      <c r="B24" s="2">
        <v>3000000</v>
      </c>
      <c r="C24" s="2">
        <f>B24-SUM(C$17:C23)</f>
        <v>1800000</v>
      </c>
      <c r="E24" s="1">
        <v>0.0005</v>
      </c>
      <c r="F24" s="1">
        <v>0.0015</v>
      </c>
      <c r="G24" s="2">
        <f t="shared" si="1"/>
        <v>900</v>
      </c>
      <c r="H24" s="2">
        <f t="shared" si="2"/>
        <v>2700</v>
      </c>
      <c r="I24" s="2">
        <f t="shared" si="7"/>
        <v>4650</v>
      </c>
      <c r="J24" s="2">
        <f t="shared" si="8"/>
        <v>17670</v>
      </c>
      <c r="L24">
        <f t="shared" si="9"/>
        <v>3000000</v>
      </c>
      <c r="M24">
        <f>IF((SUM(L$17:L23)=0),($E$5-B23),0)</f>
        <v>0</v>
      </c>
      <c r="N24">
        <f t="shared" si="17"/>
        <v>0</v>
      </c>
      <c r="O24" s="2">
        <f t="shared" si="10"/>
        <v>0</v>
      </c>
      <c r="P24" s="2">
        <f t="shared" si="11"/>
        <v>0</v>
      </c>
      <c r="Q24" s="4">
        <f t="shared" si="3"/>
        <v>0</v>
      </c>
      <c r="S24" s="1">
        <v>0.0003</v>
      </c>
      <c r="T24" s="1">
        <v>0.0006</v>
      </c>
      <c r="U24" s="2">
        <f t="shared" si="4"/>
        <v>540</v>
      </c>
      <c r="V24" s="2">
        <f t="shared" si="0"/>
        <v>1080</v>
      </c>
      <c r="W24" s="2">
        <f t="shared" si="12"/>
        <v>2160</v>
      </c>
      <c r="X24" s="2">
        <f t="shared" si="13"/>
        <v>4080</v>
      </c>
      <c r="Z24">
        <f t="shared" si="14"/>
        <v>3000000</v>
      </c>
      <c r="AA24">
        <f>IF((SUM(Z$17:Z23)=0),($E$5-B23),0)</f>
        <v>0</v>
      </c>
      <c r="AB24">
        <f t="shared" si="5"/>
        <v>0</v>
      </c>
      <c r="AC24" s="2">
        <f t="shared" si="15"/>
        <v>0</v>
      </c>
      <c r="AD24" s="2">
        <f t="shared" si="16"/>
        <v>0</v>
      </c>
      <c r="AE24" s="4">
        <f t="shared" si="6"/>
        <v>0</v>
      </c>
    </row>
    <row r="25" spans="2:31" ht="33.75" customHeight="1">
      <c r="B25" s="2">
        <v>500000000</v>
      </c>
      <c r="C25" s="2">
        <f>B25-SUM(C$17:C24)</f>
        <v>497000000</v>
      </c>
      <c r="E25" s="1">
        <v>0.0002</v>
      </c>
      <c r="F25" s="1">
        <v>0.001</v>
      </c>
      <c r="G25" s="2">
        <f t="shared" si="1"/>
        <v>99400</v>
      </c>
      <c r="H25" s="2">
        <f t="shared" si="2"/>
        <v>497000</v>
      </c>
      <c r="I25" s="2">
        <f t="shared" si="7"/>
        <v>104050</v>
      </c>
      <c r="J25" s="2">
        <f t="shared" si="8"/>
        <v>514670</v>
      </c>
      <c r="L25">
        <f t="shared" si="9"/>
        <v>500000000</v>
      </c>
      <c r="M25">
        <f>IF((SUM(L$17:L24)=0),($E$5-B24),0)</f>
        <v>0</v>
      </c>
      <c r="N25">
        <f t="shared" si="17"/>
        <v>0</v>
      </c>
      <c r="O25" s="2">
        <f t="shared" si="10"/>
        <v>0</v>
      </c>
      <c r="P25" s="2">
        <f t="shared" si="11"/>
        <v>0</v>
      </c>
      <c r="Q25" s="4">
        <f t="shared" si="3"/>
        <v>0</v>
      </c>
      <c r="S25" s="1">
        <v>0.0002</v>
      </c>
      <c r="T25" s="1">
        <v>0.0004</v>
      </c>
      <c r="U25" s="2">
        <f t="shared" si="4"/>
        <v>99400</v>
      </c>
      <c r="V25" s="2">
        <f t="shared" si="0"/>
        <v>198800</v>
      </c>
      <c r="W25" s="2">
        <f t="shared" si="12"/>
        <v>101560</v>
      </c>
      <c r="X25" s="2">
        <f t="shared" si="13"/>
        <v>202880</v>
      </c>
      <c r="Z25">
        <f t="shared" si="14"/>
        <v>500000000</v>
      </c>
      <c r="AA25">
        <f>IF((SUM(Z$17:Z24)=0),($E$5-B24),0)</f>
        <v>0</v>
      </c>
      <c r="AB25">
        <f t="shared" si="5"/>
        <v>0</v>
      </c>
      <c r="AC25" s="2">
        <f t="shared" si="15"/>
        <v>0</v>
      </c>
      <c r="AD25" s="2">
        <f t="shared" si="16"/>
        <v>0</v>
      </c>
      <c r="AE25" s="4">
        <f t="shared" si="6"/>
        <v>0</v>
      </c>
    </row>
    <row r="26" spans="13:31" ht="33.75" customHeight="1">
      <c r="M26" t="s">
        <v>26</v>
      </c>
      <c r="N26" s="2">
        <f>SUM(N17:N25)</f>
        <v>0</v>
      </c>
      <c r="O26" s="2">
        <f>SUM(O17:O25)</f>
        <v>300</v>
      </c>
      <c r="P26" s="2">
        <f>SUM(P17:P25)</f>
        <v>0</v>
      </c>
      <c r="Q26" s="3">
        <f>SUM(Q17:Q25)</f>
        <v>75</v>
      </c>
      <c r="AA26" t="s">
        <v>26</v>
      </c>
      <c r="AB26" s="2">
        <f>SUM(AB17:AB25)</f>
        <v>0</v>
      </c>
      <c r="AC26" s="2">
        <f>SUM(AC17:AC25)</f>
        <v>180</v>
      </c>
      <c r="AD26" s="2">
        <f>SUM(AD17:AD25)</f>
        <v>0</v>
      </c>
      <c r="AE26" s="3">
        <f>SUM(AE17:AE25)</f>
        <v>45</v>
      </c>
    </row>
  </sheetData>
  <sheetProtection/>
  <mergeCells count="15">
    <mergeCell ref="AC15:AD15"/>
    <mergeCell ref="Z14:AE14"/>
    <mergeCell ref="G15:H15"/>
    <mergeCell ref="I15:J15"/>
    <mergeCell ref="E14:J14"/>
    <mergeCell ref="S14:X14"/>
    <mergeCell ref="U15:V15"/>
    <mergeCell ref="W15:X15"/>
    <mergeCell ref="O15:P15"/>
    <mergeCell ref="B2:P2"/>
    <mergeCell ref="G5:G9"/>
    <mergeCell ref="L14:Q14"/>
    <mergeCell ref="B4:B9"/>
    <mergeCell ref="G4:J4"/>
    <mergeCell ref="B15:C15"/>
  </mergeCells>
  <dataValidations count="5">
    <dataValidation type="list" allowBlank="1" showInputMessage="1" showErrorMessage="1" sqref="E4">
      <formula1>$Z$4:$AA$4</formula1>
    </dataValidation>
    <dataValidation type="list" allowBlank="1" showInputMessage="1" showErrorMessage="1" sqref="E6">
      <formula1>$Z$6:$AB$6</formula1>
    </dataValidation>
    <dataValidation type="list" allowBlank="1" showInputMessage="1" showErrorMessage="1" sqref="E7">
      <formula1>$Z$7:$AA$7</formula1>
    </dataValidation>
    <dataValidation type="list" allowBlank="1" showInputMessage="1" showErrorMessage="1" sqref="E9">
      <formula1>$Z$9:$AB$9</formula1>
    </dataValidation>
    <dataValidation type="list" allowBlank="1" showInputMessage="1" showErrorMessage="1" sqref="E8">
      <formula1>$Z$8:$AD$8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Campo</dc:creator>
  <cp:keywords/>
  <dc:description/>
  <cp:lastModifiedBy>Laura soto</cp:lastModifiedBy>
  <cp:lastPrinted>2017-10-30T12:09:36Z</cp:lastPrinted>
  <dcterms:created xsi:type="dcterms:W3CDTF">2015-05-28T15:54:41Z</dcterms:created>
  <dcterms:modified xsi:type="dcterms:W3CDTF">2017-10-30T12:10:52Z</dcterms:modified>
  <cp:category/>
  <cp:version/>
  <cp:contentType/>
  <cp:contentStatus/>
</cp:coreProperties>
</file>